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515" windowHeight="9525"/>
  </bookViews>
  <sheets>
    <sheet name="Auflistung" sheetId="1" r:id="rId1"/>
    <sheet name="&quot;Über-Über&quot;-Fahrten im FV" sheetId="2" r:id="rId2"/>
    <sheet name="Verbundhopping oder NV&gt;FV" sheetId="5" r:id="rId3"/>
    <sheet name="Vertriebsarten" sheetId="4" r:id="rId4"/>
  </sheets>
  <calcPr calcId="125725"/>
  <pivotCaches>
    <pivotCache cacheId="3" r:id="rId5"/>
  </pivotCaches>
</workbook>
</file>

<file path=xl/calcChain.xml><?xml version="1.0" encoding="utf-8"?>
<calcChain xmlns="http://schemas.openxmlformats.org/spreadsheetml/2006/main">
  <c r="I18" i="5"/>
  <c r="T17"/>
  <c r="P17"/>
  <c r="N17"/>
  <c r="V17" s="1"/>
  <c r="L17"/>
  <c r="U17" s="1"/>
  <c r="I17"/>
  <c r="H17"/>
  <c r="R17" s="1"/>
  <c r="D17"/>
  <c r="I10"/>
  <c r="N10" s="1"/>
  <c r="V10" s="1"/>
  <c r="P10"/>
  <c r="L10"/>
  <c r="U10" s="1"/>
  <c r="H10"/>
  <c r="R10" s="1"/>
  <c r="D10"/>
  <c r="T10" s="1"/>
  <c r="I9"/>
  <c r="I3" i="2"/>
  <c r="H5"/>
  <c r="I5"/>
  <c r="H6"/>
  <c r="I6"/>
  <c r="H7"/>
  <c r="I7"/>
  <c r="V16" i="5"/>
  <c r="V15"/>
  <c r="V14"/>
  <c r="V13"/>
  <c r="V4"/>
  <c r="V3"/>
  <c r="V2"/>
  <c r="U7"/>
  <c r="P18"/>
  <c r="H18"/>
  <c r="D18"/>
  <c r="N18"/>
  <c r="V18"/>
  <c r="L18"/>
  <c r="U18"/>
  <c r="P9"/>
  <c r="V9"/>
  <c r="N9"/>
  <c r="T2"/>
  <c r="T8"/>
  <c r="T7"/>
  <c r="T6"/>
  <c r="T5"/>
  <c r="T4"/>
  <c r="E2"/>
  <c r="T15"/>
  <c r="T14"/>
  <c r="R16"/>
  <c r="R13"/>
  <c r="R11"/>
  <c r="R8"/>
  <c r="R7"/>
  <c r="R6"/>
  <c r="R5"/>
  <c r="R4"/>
  <c r="R3"/>
  <c r="P16"/>
  <c r="P15"/>
  <c r="P14"/>
  <c r="P13"/>
  <c r="P12"/>
  <c r="P11"/>
  <c r="P3"/>
  <c r="P2"/>
  <c r="N8"/>
  <c r="L9"/>
  <c r="L3"/>
  <c r="U3"/>
  <c r="L4"/>
  <c r="U4"/>
  <c r="L5"/>
  <c r="U5"/>
  <c r="L6"/>
  <c r="U6"/>
  <c r="L7"/>
  <c r="L2"/>
  <c r="U2"/>
  <c r="I16"/>
  <c r="L16"/>
  <c r="U16"/>
  <c r="I15"/>
  <c r="L15"/>
  <c r="U15"/>
  <c r="I14"/>
  <c r="I13"/>
  <c r="L13"/>
  <c r="U13"/>
  <c r="I12"/>
  <c r="H16"/>
  <c r="T16"/>
  <c r="H15"/>
  <c r="R15"/>
  <c r="H14"/>
  <c r="R14"/>
  <c r="H13"/>
  <c r="T13"/>
  <c r="F16"/>
  <c r="D12"/>
  <c r="R12"/>
  <c r="I11"/>
  <c r="L11"/>
  <c r="U11"/>
  <c r="D11"/>
  <c r="T11"/>
  <c r="H9"/>
  <c r="D9"/>
  <c r="T9"/>
  <c r="H8"/>
  <c r="L8"/>
  <c r="U8"/>
  <c r="H6"/>
  <c r="H5"/>
  <c r="H7"/>
  <c r="H4"/>
  <c r="P4"/>
  <c r="V12"/>
  <c r="U9"/>
  <c r="V11"/>
  <c r="T18"/>
  <c r="R18"/>
  <c r="N6"/>
  <c r="V6"/>
  <c r="N5"/>
  <c r="V5"/>
  <c r="R9"/>
  <c r="N7"/>
  <c r="V7"/>
  <c r="L14"/>
  <c r="U14"/>
  <c r="L12"/>
  <c r="U12"/>
</calcChain>
</file>

<file path=xl/comments1.xml><?xml version="1.0" encoding="utf-8"?>
<comments xmlns="http://schemas.openxmlformats.org/spreadsheetml/2006/main">
  <authors>
    <author>ksa8fe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ksa8fe:</t>
        </r>
        <r>
          <rPr>
            <sz val="9"/>
            <color indexed="81"/>
            <rFont val="Tahoma"/>
            <family val="2"/>
          </rPr>
          <t xml:space="preserve">
einschränkung: nach 9 Uhr werktags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ksa8fe:</t>
        </r>
        <r>
          <rPr>
            <sz val="9"/>
            <color indexed="81"/>
            <rFont val="Tahoma"/>
            <family val="2"/>
          </rPr>
          <t xml:space="preserve">
Einschränkung: nach 9 Uhr werktags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 xml:space="preserve">ksa8fe: </t>
        </r>
        <r>
          <rPr>
            <sz val="9"/>
            <color indexed="81"/>
            <rFont val="Tahoma"/>
            <charset val="1"/>
          </rPr>
          <t xml:space="preserve">
Fernverkehr im Vor- oder Nachlauf zugebucht. In der Regel buchbar, bei einem Tag vor der Fahrt kann das Kontinget einer benötigten Fernfahrt aber ausgebucht sein.
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kein Vorverkauf, online Käufe je nach Verbund gereglt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mit Nutella BahnCard nochmal 25% auf den Sparpreis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I9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hin-und zurück mit Fahrkarte zur Weiterfahrt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I10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hin-und zurück mit Fahrkarte zur Weiterfahrt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I17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hin-und zurück mit Fahrkarte zur Weiterfahrt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im naldo touch and travel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ksa8fe:</t>
        </r>
        <r>
          <rPr>
            <sz val="9"/>
            <color indexed="81"/>
            <rFont val="Tahoma"/>
            <charset val="1"/>
          </rPr>
          <t xml:space="preserve">
hin-und zurück mit Fahrkarte zur Weiterfahrt</t>
        </r>
      </text>
    </comment>
  </commentList>
</comments>
</file>

<file path=xl/sharedStrings.xml><?xml version="1.0" encoding="utf-8"?>
<sst xmlns="http://schemas.openxmlformats.org/spreadsheetml/2006/main" count="405" uniqueCount="140">
  <si>
    <t>Ltur</t>
  </si>
  <si>
    <t>Ltur mit Hotel</t>
  </si>
  <si>
    <t>Nummer</t>
  </si>
  <si>
    <t>HandyOnline Ticket</t>
  </si>
  <si>
    <t>x</t>
  </si>
  <si>
    <t>Sparpreis</t>
  </si>
  <si>
    <t>Vertrieb</t>
  </si>
  <si>
    <t>DB</t>
  </si>
  <si>
    <t>DB Tochter</t>
  </si>
  <si>
    <t>Zeitkarten DB Nahverkehr &gt; Mitnameregelung samstags</t>
  </si>
  <si>
    <t>NV</t>
  </si>
  <si>
    <t>FV</t>
  </si>
  <si>
    <t>viele Möglichkeiten einen Fahrkarte zu kaufen, das kleine Tarifabitur</t>
  </si>
  <si>
    <t>BahnCard Rabatt</t>
  </si>
  <si>
    <t>im Verbund: Mitfahrregelungen abends/wochenende</t>
  </si>
  <si>
    <t>Fahrkarte zur Weiterfahrt (Gültstein - Tübingen West)</t>
  </si>
  <si>
    <t>Reisebüro</t>
  </si>
  <si>
    <t>Reisebüro mit DB Lizenz</t>
  </si>
  <si>
    <t>Bahnunternehmen</t>
  </si>
  <si>
    <t>Verbund</t>
  </si>
  <si>
    <t>Gesamtergebnis</t>
  </si>
  <si>
    <t>x (nicht DB)</t>
  </si>
  <si>
    <t>Fluggesellschaft</t>
  </si>
  <si>
    <t>Ameropa Angebot mit Hotel</t>
  </si>
  <si>
    <t>(x)</t>
  </si>
  <si>
    <t>Sonderaktionen wie Olympia Freifahrten - "verrrückte Aktion", Freifahrt Tag WM Feier in Berlin mit entsprechender ProbeBahncard</t>
  </si>
  <si>
    <t>Hansa Express (Fernverkehr)</t>
  </si>
  <si>
    <t>HKX (Nahverkehr)</t>
  </si>
  <si>
    <t>HKX</t>
  </si>
  <si>
    <t>Hansa Express</t>
  </si>
  <si>
    <t>Nutella BahnCard on Top, damit 25 Prozent auf alle Sparpreise</t>
  </si>
  <si>
    <t>Stuttgart</t>
  </si>
  <si>
    <t>Biberach</t>
  </si>
  <si>
    <t>Plochingen</t>
  </si>
  <si>
    <t>Ulm</t>
  </si>
  <si>
    <t>Herrenberg</t>
  </si>
  <si>
    <t>ab Stuttgart über Herrenberg</t>
  </si>
  <si>
    <t>nach Ulm über Biberach</t>
  </si>
  <si>
    <t>Preis mit ICE</t>
  </si>
  <si>
    <t>Preis mit IC</t>
  </si>
  <si>
    <t>Ersparnis mit ICE</t>
  </si>
  <si>
    <t>Ersparnis mit IC</t>
  </si>
  <si>
    <t>von</t>
  </si>
  <si>
    <t>nach</t>
  </si>
  <si>
    <t>Normalfahrt ICE</t>
  </si>
  <si>
    <t>Normalfahrt IC</t>
  </si>
  <si>
    <t>konstruierte "über" Fahrt</t>
  </si>
  <si>
    <t>ab Stuttgart über Herrenberg nach Ulm über Biberach</t>
  </si>
  <si>
    <t>-</t>
  </si>
  <si>
    <t>DB Europaticket Sparpreis (Besonderheit: zwei Wochen Gültigkeit)</t>
  </si>
  <si>
    <t>Europaticket Ausland online erwerbbar (z.B. Österrreich, TGV-Europe)</t>
  </si>
  <si>
    <t>Rail and Fly</t>
  </si>
  <si>
    <t>Kongress Anreise Ticket (RIS Ticket) - Veranstalter erarbeitet mit der DB ein Angebot, nur telefonisch bestellbar</t>
  </si>
  <si>
    <t>Heilsbronn</t>
  </si>
  <si>
    <t>Bad Cannstatt</t>
  </si>
  <si>
    <t>Baden-Baden</t>
  </si>
  <si>
    <t>Radolfzell</t>
  </si>
  <si>
    <t>Karlsruhe</t>
  </si>
  <si>
    <t>Tübingen</t>
  </si>
  <si>
    <t>Ravensburg</t>
  </si>
  <si>
    <t>BW Ticket</t>
  </si>
  <si>
    <t>Verbund "hopping"</t>
  </si>
  <si>
    <t>FN</t>
  </si>
  <si>
    <t>Ersparnis max.</t>
  </si>
  <si>
    <t>ab 19 EUR</t>
  </si>
  <si>
    <t>z.B. 06:29</t>
  </si>
  <si>
    <t>Bad Saulgau</t>
  </si>
  <si>
    <t>z.B. 06:16</t>
  </si>
  <si>
    <t>Fahrkartenverkauf im Zug</t>
  </si>
  <si>
    <t>Kombiticket (im Verbund, aber auch landesweit z.B. Ski WM Garmisch Bayern Ticket 2011, Insel Mainau Ticket, Messeticket BaWü)</t>
  </si>
  <si>
    <t>BahnCard Mitfahraktion (aktuell ProbeBahnCard samstags +1)</t>
  </si>
  <si>
    <t>Fernverkehrspauschalangebot (Ostseeticket)</t>
  </si>
  <si>
    <t>Verbundtarif durch DB Tarif unterlaufen (Altingen bzw. Ergenzingen -&gt; Stgt-Vaihingen; Eutingen &gt; Gäufelden); bei BC25 einfach möglich</t>
  </si>
  <si>
    <t>Touch and Travel (innovativ, wird sehr selten genutzt, keine Sparpreise buchbar)</t>
  </si>
  <si>
    <t>Bonus Punkte Freifahrt für BahnCard Inhaber (1000 Punkte) oder andere (2500 Punkte)</t>
  </si>
  <si>
    <t>NV &gt; FV</t>
  </si>
  <si>
    <t>beste Art</t>
  </si>
  <si>
    <t>über Herrenberg</t>
  </si>
  <si>
    <t>Uhrzeit ab / Besonderheit</t>
  </si>
  <si>
    <t>Fahrkarte zur Weiterfahrt</t>
  </si>
  <si>
    <t>Ticket</t>
  </si>
  <si>
    <t>Einzelfahrt</t>
  </si>
  <si>
    <t>Tagesfahrt</t>
  </si>
  <si>
    <t>zwei Personen</t>
  </si>
  <si>
    <t>ab 29 EUR</t>
  </si>
  <si>
    <t>NV &gt; FV (BC25)</t>
  </si>
  <si>
    <t>Platz 2</t>
  </si>
  <si>
    <t>Verbundhopping</t>
  </si>
  <si>
    <t>nach 9 Uhr BaWü Ticket</t>
  </si>
  <si>
    <t>Platz 3</t>
  </si>
  <si>
    <t>Normalpreis</t>
  </si>
  <si>
    <t>nach 9 Uhr Metropolticket</t>
  </si>
  <si>
    <t>Platz 4</t>
  </si>
  <si>
    <t>QdL</t>
  </si>
  <si>
    <t>BW plus Bayern Ticket</t>
  </si>
  <si>
    <t>Platz 5</t>
  </si>
  <si>
    <t>nach 9 Uhr Metropolicket</t>
  </si>
  <si>
    <t>Kosten</t>
  </si>
  <si>
    <t>Bayern und BaWü Ticket</t>
  </si>
  <si>
    <t>Preis DB</t>
  </si>
  <si>
    <t>Sparpreis "über"</t>
  </si>
  <si>
    <t>Sparpreis BC25</t>
  </si>
  <si>
    <t>Hin-und zurück</t>
  </si>
  <si>
    <t>Tagesfahrt 2 P</t>
  </si>
  <si>
    <t>Hinweis:</t>
  </si>
  <si>
    <t>Ersparnis 2.ter Weg</t>
  </si>
  <si>
    <t>auf das BaWü, QdL und Metropolticket kann werktags erst ab 9 Uhr zurückgegriffen werden.</t>
  </si>
  <si>
    <t>MetropolTicket</t>
  </si>
  <si>
    <t>Discounter</t>
  </si>
  <si>
    <t>Veranstalter(abgabe)</t>
  </si>
  <si>
    <t>DB Automat - gewisse Optimierung durch Über Wege möglich, keine anderen Verkehrsmittel auswählbar</t>
  </si>
  <si>
    <t>DB Reisezentrum, nur noch 14 Prozent werden über diesen Vertriebsweg verkauft</t>
  </si>
  <si>
    <t>Verbund "Hopping" (Friedrichshafen &gt; Herrenberg, Karlsruhe &gt; Ulm)</t>
  </si>
  <si>
    <t>LIDL, Rewe, McDonalds, Tschibo, Ferrero …(aktuell nicht angeboten, da Einsatz schwer planbar  [Auslastung Fernzug]) + Mitfahrticket</t>
  </si>
  <si>
    <t>Nahverkehrsangebote (Quer durchs Land, Schönes Wochenende, Ländertickets, Metropolticket Stuttgart, Werdenfelser Land Ticket, Nachttickets,..)</t>
  </si>
  <si>
    <t>Gutscheine 10 EUR (Mail oder Werbeträger wie Toffifee, Aktionen (mehrere Fahrten im Monat: 1000 BonusPunkte), Mitfahrerfreifahrt, Hotel Best Western</t>
  </si>
  <si>
    <t>Zeitkarten DB (Jobticket, Deutschlandpass seit 2011, BC100, BahnCard 100 für 3 Monate)</t>
  </si>
  <si>
    <t>Add on</t>
  </si>
  <si>
    <t>NV &gt; FV (BC25):</t>
  </si>
  <si>
    <t>durch Verlängerung der Fahrt wird aus einem Nahverkehrsticket ein Fernverkehrsticket gemacht. Z.B. hinter Stuttgart ein IC von Stuttgart nach Plochingen in off peak Zeiten dazu gebucht.</t>
  </si>
  <si>
    <t>Da derzeit eine BC 25 über die Nutella Aktion quasi kostenlos zur Verfügung steht, kann mit der Vergünstigung von 25 Prozent auf den Sparpreis gerechnet werden.</t>
  </si>
  <si>
    <t>NV &gt; FV:</t>
  </si>
  <si>
    <t>Auch ohne einen Rabatt von 25 % ist das sehr oft ein güntiges Angebot, wenn die Strecke Richtung 200 km geht.</t>
  </si>
  <si>
    <t>Verbundhopping:</t>
  </si>
  <si>
    <t>Viele Verbünde bieten ein online Ticket an. Mit dem smartphone kann damit kurzfristg ein Ticket erworben werden. Die Kombination von Verbundtickets ist oft günstiger als der DB Normalpreis.</t>
  </si>
  <si>
    <t>Vorraussetzung ist, dass das Ticket durch den Fahrgast eigenständig erworben wird.</t>
  </si>
  <si>
    <t>Fahrkarte zur Weiterfahrt:</t>
  </si>
  <si>
    <t>Inhaber einer Zeitkarte (die Tageskarte gehört dazu) können bei Übergang in einen anderen Verbund ein DB Ticket erwerden.</t>
  </si>
  <si>
    <t>Der Kauf muss allerdings außerhalb den Verbundes getätigt werden, in den hineingefahren wird.</t>
  </si>
  <si>
    <t>Bei kurzen Übergängen ist dies in der Regel günstiger als der Verbundtarif, da die erste Zone / Wabe relativ teuer ist.</t>
  </si>
  <si>
    <t>Im Einzelfall wäre ein Anfahrtsticket zum Gruppenticket eine Option, hängt von der Fahrtzeit ab.</t>
  </si>
  <si>
    <t>Tübingen-West</t>
  </si>
  <si>
    <t>DB Angebote sind "abgedroschen", Fernbusmitfahrende lassen sich kaum mehr ansprechen; Idee: Auslastung im ICE / IC am smartphone anzeigen</t>
  </si>
  <si>
    <t>Fehler Kurzstrecke Nahverkehr z.B. VVS (kein Relationsbezug beim Buchen), Fahrgast muss wissen, dass zu fahrende Strecke "Kurzstrecke" ist</t>
  </si>
  <si>
    <t>http://www.ltur.com/de/bahn.html</t>
  </si>
  <si>
    <t>https://www.busliniensuche.de/</t>
  </si>
  <si>
    <t>http://www.fernbusse.de/</t>
  </si>
  <si>
    <t>http://www.verkehrsmittelvergleich.de/</t>
  </si>
  <si>
    <t>Busportal</t>
  </si>
  <si>
    <t>Online Bahn.de - nur hier umfängliche Optimierung über Wegen und anderen Verkehrsmitteln möglich. FV 250 km Grenze verschiebbar bei Tagesreise</t>
  </si>
</sst>
</file>

<file path=xl/styles.xml><?xml version="1.0" encoding="utf-8"?>
<styleSheet xmlns="http://schemas.openxmlformats.org/spreadsheetml/2006/main">
  <numFmts count="2">
    <numFmt numFmtId="169" formatCode="#,##0.00\ &quot;€&quot;"/>
    <numFmt numFmtId="170" formatCode="0.0%"/>
  </numFmts>
  <fonts count="8"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Fill="1" applyBorder="1"/>
    <xf numFmtId="0" fontId="6" fillId="0" borderId="3" xfId="0" applyFont="1" applyBorder="1"/>
    <xf numFmtId="0" fontId="0" fillId="0" borderId="3" xfId="0" applyBorder="1"/>
    <xf numFmtId="0" fontId="6" fillId="0" borderId="1" xfId="0" applyFont="1" applyFill="1" applyBorder="1"/>
    <xf numFmtId="0" fontId="0" fillId="0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9" fontId="0" fillId="0" borderId="1" xfId="0" applyNumberFormat="1" applyBorder="1"/>
    <xf numFmtId="170" fontId="5" fillId="0" borderId="1" xfId="2" applyNumberFormat="1" applyFont="1" applyBorder="1"/>
    <xf numFmtId="170" fontId="5" fillId="0" borderId="1" xfId="2" applyNumberFormat="1" applyFon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0" fontId="6" fillId="0" borderId="4" xfId="0" pivotButton="1" applyFont="1" applyBorder="1"/>
    <xf numFmtId="20" fontId="0" fillId="0" borderId="1" xfId="0" applyNumberFormat="1" applyBorder="1"/>
    <xf numFmtId="170" fontId="6" fillId="0" borderId="1" xfId="2" applyNumberFormat="1" applyFont="1" applyBorder="1"/>
    <xf numFmtId="0" fontId="6" fillId="0" borderId="2" xfId="0" applyFont="1" applyFill="1" applyBorder="1"/>
    <xf numFmtId="169" fontId="0" fillId="0" borderId="0" xfId="0" applyNumberFormat="1"/>
    <xf numFmtId="169" fontId="0" fillId="0" borderId="1" xfId="0" applyNumberFormat="1" applyFill="1" applyBorder="1"/>
    <xf numFmtId="169" fontId="0" fillId="2" borderId="1" xfId="0" applyNumberFormat="1" applyFill="1" applyBorder="1"/>
    <xf numFmtId="0" fontId="6" fillId="0" borderId="0" xfId="0" applyFont="1"/>
    <xf numFmtId="0" fontId="7" fillId="0" borderId="0" xfId="1" applyAlignment="1" applyProtection="1"/>
    <xf numFmtId="0" fontId="7" fillId="0" borderId="1" xfId="1" applyBorder="1" applyAlignment="1" applyProtection="1"/>
    <xf numFmtId="0" fontId="6" fillId="0" borderId="15" xfId="0" applyFont="1" applyBorder="1" applyAlignment="1"/>
    <xf numFmtId="0" fontId="0" fillId="0" borderId="0" xfId="0" applyAlignment="1"/>
    <xf numFmtId="0" fontId="0" fillId="0" borderId="0" xfId="0" applyBorder="1" applyAlignment="1">
      <alignment horizontal="right"/>
    </xf>
  </cellXfs>
  <cellStyles count="3">
    <cellStyle name="Hyperlink" xfId="1" builtinId="8"/>
    <cellStyle name="Prozent" xfId="2" builtinId="5"/>
    <cellStyle name="Standard" xfId="0" builtinId="0"/>
  </cellStyles>
  <dxfs count="3"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sa8fe" refreshedDate="42178.9828375" createdVersion="1" refreshedVersion="3" recordCount="38" upgradeOnRefresh="1">
  <cacheSource type="worksheet">
    <worksheetSource ref="C1:C65536" sheet="Auflistung"/>
  </cacheSource>
  <cacheFields count="1">
    <cacheField name="Vertrieb" numFmtId="0">
      <sharedItems containsBlank="1" count="21">
        <s v="DB"/>
        <s v="Reisebüro"/>
        <s v="Bahnunternehmen"/>
        <s v="Ltur"/>
        <s v="Busportal"/>
        <s v="Verbund"/>
        <s v="DB Tochter"/>
        <s v="Fluggesellschaft"/>
        <s v="Veranstalter(abgabe)"/>
        <s v="Discounter"/>
        <s v="HKX"/>
        <s v="Hansa Express"/>
        <m/>
        <s v="Add on"/>
        <s v="Firma" u="1"/>
        <s v="Busunternehmen" u="1"/>
        <s v="Veranstalter" u="1"/>
        <s v="Veranstalterabgabe" u="1"/>
        <s v="FVU" u="1"/>
        <s v="Busreisen" u="1"/>
        <s v="Mitbewerber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</r>
  <r>
    <x v="0"/>
  </r>
  <r>
    <x v="0"/>
  </r>
  <r>
    <x v="1"/>
  </r>
  <r>
    <x v="0"/>
  </r>
  <r>
    <x v="0"/>
  </r>
  <r>
    <x v="0"/>
  </r>
  <r>
    <x v="0"/>
  </r>
  <r>
    <x v="2"/>
  </r>
  <r>
    <x v="0"/>
  </r>
  <r>
    <x v="3"/>
  </r>
  <r>
    <x v="4"/>
  </r>
  <r>
    <x v="4"/>
  </r>
  <r>
    <x v="4"/>
  </r>
  <r>
    <x v="5"/>
  </r>
  <r>
    <x v="6"/>
  </r>
  <r>
    <x v="3"/>
  </r>
  <r>
    <x v="7"/>
  </r>
  <r>
    <x v="8"/>
  </r>
  <r>
    <x v="0"/>
  </r>
  <r>
    <x v="9"/>
  </r>
  <r>
    <x v="0"/>
  </r>
  <r>
    <x v="0"/>
  </r>
  <r>
    <x v="0"/>
  </r>
  <r>
    <x v="0"/>
  </r>
  <r>
    <x v="0"/>
  </r>
  <r>
    <x v="0"/>
  </r>
  <r>
    <x v="10"/>
  </r>
  <r>
    <x v="11"/>
  </r>
  <r>
    <x v="12"/>
  </r>
  <r>
    <x v="13"/>
  </r>
  <r>
    <x v="13"/>
  </r>
  <r>
    <x v="5"/>
  </r>
  <r>
    <x v="0"/>
  </r>
  <r>
    <x v="5"/>
  </r>
  <r>
    <x v="0"/>
  </r>
  <r>
    <x v="12"/>
  </r>
  <r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OnRows="1" applyNumberFormats="0" applyBorderFormats="0" applyFontFormats="0" applyPatternFormats="0" applyAlignmentFormats="0" applyWidthHeightFormats="1" dataCaption="Daten" updatedVersion="3" showMemberPropertyTips="0" useAutoFormatting="1" itemPrintTitles="1" createdVersion="1" indent="0" compact="0" compactData="0" gridDropZones="1">
  <location ref="A3:G17" firstHeaderRow="2" firstDataRow="2" firstDataCol="1"/>
  <pivotFields count="1">
    <pivotField axis="axisRow" compact="0" outline="0" subtotalTop="0" showAll="0" includeNewItemsInFilter="1">
      <items count="22">
        <item x="2"/>
        <item m="1" x="19"/>
        <item x="0"/>
        <item x="6"/>
        <item m="1" x="14"/>
        <item m="1" x="18"/>
        <item x="3"/>
        <item m="1" x="20"/>
        <item x="1"/>
        <item m="1" x="16"/>
        <item x="5"/>
        <item h="1" x="12"/>
        <item x="7"/>
        <item x="10"/>
        <item x="11"/>
        <item m="1" x="17"/>
        <item m="1" x="15"/>
        <item x="9"/>
        <item x="8"/>
        <item x="4"/>
        <item h="1" x="13"/>
        <item t="default"/>
      </items>
    </pivotField>
  </pivotFields>
  <rowFields count="1">
    <field x="0"/>
  </rowFields>
  <rowItems count="13">
    <i>
      <x/>
    </i>
    <i>
      <x v="2"/>
    </i>
    <i>
      <x v="3"/>
    </i>
    <i>
      <x v="6"/>
    </i>
    <i>
      <x v="8"/>
    </i>
    <i>
      <x v="10"/>
    </i>
    <i>
      <x v="12"/>
    </i>
    <i>
      <x v="13"/>
    </i>
    <i>
      <x v="14"/>
    </i>
    <i>
      <x v="17"/>
    </i>
    <i>
      <x v="18"/>
    </i>
    <i>
      <x v="19"/>
    </i>
    <i t="grand">
      <x/>
    </i>
  </rowItems>
  <colItems count="1">
    <i/>
  </colItems>
  <formats count="1">
    <format dxfId="2">
      <pivotArea field="0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tur.com/de/bah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/>
  </sheetViews>
  <sheetFormatPr baseColWidth="10" defaultRowHeight="12.75"/>
  <cols>
    <col min="1" max="1" width="8.7109375" style="1" bestFit="1" customWidth="1"/>
    <col min="2" max="2" width="130.28515625" bestFit="1" customWidth="1"/>
    <col min="3" max="3" width="18.28515625" bestFit="1" customWidth="1"/>
    <col min="5" max="5" width="16.5703125" bestFit="1" customWidth="1"/>
  </cols>
  <sheetData>
    <row r="1" spans="1:7">
      <c r="A1" s="2" t="s">
        <v>2</v>
      </c>
      <c r="B1" s="3" t="s">
        <v>12</v>
      </c>
      <c r="C1" s="3" t="s">
        <v>6</v>
      </c>
      <c r="D1" s="7" t="s">
        <v>5</v>
      </c>
      <c r="E1" s="3" t="s">
        <v>13</v>
      </c>
      <c r="F1" s="9" t="s">
        <v>10</v>
      </c>
      <c r="G1" s="9" t="s">
        <v>11</v>
      </c>
    </row>
    <row r="2" spans="1:7">
      <c r="A2" s="4">
        <v>1</v>
      </c>
      <c r="B2" s="5" t="s">
        <v>139</v>
      </c>
      <c r="C2" s="5" t="s">
        <v>7</v>
      </c>
      <c r="D2" s="8" t="s">
        <v>4</v>
      </c>
      <c r="E2" s="5" t="s">
        <v>4</v>
      </c>
      <c r="F2" s="10" t="s">
        <v>4</v>
      </c>
      <c r="G2" s="10" t="s">
        <v>4</v>
      </c>
    </row>
    <row r="3" spans="1:7">
      <c r="A3" s="4">
        <v>2</v>
      </c>
      <c r="B3" s="5" t="s">
        <v>110</v>
      </c>
      <c r="C3" s="5" t="s">
        <v>7</v>
      </c>
      <c r="D3" s="8" t="s">
        <v>4</v>
      </c>
      <c r="E3" s="5" t="s">
        <v>4</v>
      </c>
      <c r="F3" s="10" t="s">
        <v>4</v>
      </c>
      <c r="G3" s="10" t="s">
        <v>4</v>
      </c>
    </row>
    <row r="4" spans="1:7">
      <c r="A4" s="4">
        <v>3</v>
      </c>
      <c r="B4" s="5" t="s">
        <v>111</v>
      </c>
      <c r="C4" s="5" t="s">
        <v>7</v>
      </c>
      <c r="D4" s="8" t="s">
        <v>4</v>
      </c>
      <c r="E4" s="5" t="s">
        <v>4</v>
      </c>
      <c r="F4" s="10" t="s">
        <v>4</v>
      </c>
      <c r="G4" s="10" t="s">
        <v>4</v>
      </c>
    </row>
    <row r="5" spans="1:7">
      <c r="A5" s="4">
        <v>4</v>
      </c>
      <c r="B5" s="5" t="s">
        <v>17</v>
      </c>
      <c r="C5" s="5" t="s">
        <v>16</v>
      </c>
      <c r="D5" s="8" t="s">
        <v>4</v>
      </c>
      <c r="E5" s="5" t="s">
        <v>4</v>
      </c>
      <c r="F5" s="10" t="s">
        <v>4</v>
      </c>
      <c r="G5" s="10" t="s">
        <v>4</v>
      </c>
    </row>
    <row r="6" spans="1:7">
      <c r="A6" s="4">
        <v>5</v>
      </c>
      <c r="B6" s="5" t="s">
        <v>3</v>
      </c>
      <c r="C6" s="5" t="s">
        <v>7</v>
      </c>
      <c r="D6" s="8" t="s">
        <v>4</v>
      </c>
      <c r="E6" s="5" t="s">
        <v>4</v>
      </c>
      <c r="F6" s="10" t="s">
        <v>4</v>
      </c>
      <c r="G6" s="10" t="s">
        <v>4</v>
      </c>
    </row>
    <row r="7" spans="1:7">
      <c r="A7" s="4">
        <v>6</v>
      </c>
      <c r="B7" s="6" t="s">
        <v>68</v>
      </c>
      <c r="C7" s="6" t="s">
        <v>7</v>
      </c>
      <c r="E7" s="6" t="s">
        <v>4</v>
      </c>
      <c r="G7" s="6" t="s">
        <v>4</v>
      </c>
    </row>
    <row r="8" spans="1:7">
      <c r="A8" s="4">
        <v>7</v>
      </c>
      <c r="B8" s="5" t="s">
        <v>73</v>
      </c>
      <c r="C8" s="5" t="s">
        <v>7</v>
      </c>
      <c r="D8" s="5"/>
      <c r="E8" s="5" t="s">
        <v>4</v>
      </c>
      <c r="F8" s="10" t="s">
        <v>4</v>
      </c>
      <c r="G8" s="10" t="s">
        <v>4</v>
      </c>
    </row>
    <row r="9" spans="1:7">
      <c r="A9" s="4">
        <v>8</v>
      </c>
      <c r="B9" s="5" t="s">
        <v>49</v>
      </c>
      <c r="C9" s="5" t="s">
        <v>7</v>
      </c>
      <c r="D9" s="8" t="s">
        <v>4</v>
      </c>
      <c r="E9" s="5" t="s">
        <v>4</v>
      </c>
      <c r="F9" s="5" t="s">
        <v>4</v>
      </c>
      <c r="G9" s="10" t="s">
        <v>4</v>
      </c>
    </row>
    <row r="10" spans="1:7">
      <c r="A10" s="4">
        <v>9</v>
      </c>
      <c r="B10" s="5" t="s">
        <v>50</v>
      </c>
      <c r="C10" s="5" t="s">
        <v>18</v>
      </c>
      <c r="D10" s="8" t="s">
        <v>21</v>
      </c>
      <c r="E10" s="5"/>
      <c r="F10" s="5" t="s">
        <v>24</v>
      </c>
      <c r="G10" s="10" t="s">
        <v>4</v>
      </c>
    </row>
    <row r="11" spans="1:7">
      <c r="A11" s="4">
        <v>10</v>
      </c>
      <c r="B11" s="5" t="s">
        <v>74</v>
      </c>
      <c r="C11" s="5" t="s">
        <v>7</v>
      </c>
      <c r="D11" s="8"/>
      <c r="E11" s="5"/>
      <c r="F11" s="5"/>
      <c r="G11" s="10" t="s">
        <v>4</v>
      </c>
    </row>
    <row r="12" spans="1:7">
      <c r="A12" s="4">
        <v>11</v>
      </c>
      <c r="B12" s="35" t="s">
        <v>134</v>
      </c>
      <c r="C12" s="6" t="s">
        <v>0</v>
      </c>
      <c r="F12" s="5"/>
      <c r="G12" s="10" t="s">
        <v>4</v>
      </c>
    </row>
    <row r="13" spans="1:7">
      <c r="A13" s="4">
        <v>12</v>
      </c>
      <c r="B13" s="35" t="s">
        <v>135</v>
      </c>
      <c r="C13" s="5" t="s">
        <v>138</v>
      </c>
      <c r="D13" s="8"/>
      <c r="E13" s="5"/>
      <c r="F13" s="5" t="s">
        <v>4</v>
      </c>
      <c r="G13" s="5"/>
    </row>
    <row r="14" spans="1:7">
      <c r="A14" s="4">
        <v>13</v>
      </c>
      <c r="B14" s="34" t="s">
        <v>136</v>
      </c>
      <c r="C14" s="5" t="s">
        <v>138</v>
      </c>
    </row>
    <row r="15" spans="1:7">
      <c r="A15" s="4">
        <v>14</v>
      </c>
      <c r="B15" s="34" t="s">
        <v>137</v>
      </c>
      <c r="C15" s="5" t="s">
        <v>138</v>
      </c>
    </row>
    <row r="16" spans="1:7">
      <c r="A16" s="4">
        <v>15</v>
      </c>
      <c r="B16" s="5" t="s">
        <v>112</v>
      </c>
      <c r="C16" s="5" t="s">
        <v>19</v>
      </c>
      <c r="D16" s="8"/>
      <c r="E16" s="5" t="s">
        <v>4</v>
      </c>
      <c r="F16" s="5"/>
      <c r="G16" s="5" t="s">
        <v>4</v>
      </c>
    </row>
    <row r="17" spans="1:7">
      <c r="A17" s="4">
        <v>16</v>
      </c>
      <c r="B17" s="5" t="s">
        <v>23</v>
      </c>
      <c r="C17" s="5" t="s">
        <v>8</v>
      </c>
      <c r="D17" s="8"/>
      <c r="E17" s="5"/>
      <c r="F17" s="5"/>
      <c r="G17" s="5" t="s">
        <v>4</v>
      </c>
    </row>
    <row r="18" spans="1:7">
      <c r="A18" s="4">
        <v>17</v>
      </c>
      <c r="B18" s="5" t="s">
        <v>1</v>
      </c>
      <c r="C18" s="5" t="s">
        <v>0</v>
      </c>
      <c r="D18" s="8"/>
      <c r="E18" s="5"/>
      <c r="F18" s="5"/>
      <c r="G18" s="5" t="s">
        <v>4</v>
      </c>
    </row>
    <row r="19" spans="1:7">
      <c r="A19" s="4">
        <v>18</v>
      </c>
      <c r="B19" s="5" t="s">
        <v>51</v>
      </c>
      <c r="C19" s="5" t="s">
        <v>22</v>
      </c>
      <c r="D19" s="8"/>
      <c r="E19" s="5"/>
      <c r="F19" s="5" t="s">
        <v>4</v>
      </c>
      <c r="G19" s="5" t="s">
        <v>4</v>
      </c>
    </row>
    <row r="20" spans="1:7">
      <c r="A20" s="4">
        <v>19</v>
      </c>
      <c r="B20" s="5" t="s">
        <v>69</v>
      </c>
      <c r="C20" s="5" t="s">
        <v>109</v>
      </c>
      <c r="D20" s="8"/>
      <c r="E20" s="5"/>
      <c r="F20" s="5" t="s">
        <v>4</v>
      </c>
      <c r="G20" s="5"/>
    </row>
    <row r="21" spans="1:7">
      <c r="A21" s="4">
        <v>20</v>
      </c>
      <c r="B21" s="6" t="s">
        <v>52</v>
      </c>
      <c r="C21" s="5" t="s">
        <v>7</v>
      </c>
      <c r="D21" s="8"/>
      <c r="E21" s="5"/>
      <c r="F21" s="5" t="s">
        <v>24</v>
      </c>
      <c r="G21" s="5" t="s">
        <v>4</v>
      </c>
    </row>
    <row r="22" spans="1:7">
      <c r="A22" s="4">
        <v>21</v>
      </c>
      <c r="B22" s="5" t="s">
        <v>113</v>
      </c>
      <c r="C22" s="5" t="s">
        <v>108</v>
      </c>
      <c r="D22" s="8"/>
      <c r="E22" s="5"/>
      <c r="F22" s="5"/>
      <c r="G22" s="5" t="s">
        <v>4</v>
      </c>
    </row>
    <row r="23" spans="1:7">
      <c r="A23" s="4">
        <v>22</v>
      </c>
      <c r="B23" s="5" t="s">
        <v>70</v>
      </c>
      <c r="C23" s="5" t="s">
        <v>7</v>
      </c>
      <c r="D23" s="8"/>
      <c r="E23" s="5"/>
      <c r="F23" s="5"/>
      <c r="G23" s="5" t="s">
        <v>4</v>
      </c>
    </row>
    <row r="24" spans="1:7">
      <c r="A24" s="4">
        <v>23</v>
      </c>
      <c r="B24" s="6" t="s">
        <v>25</v>
      </c>
      <c r="C24" s="5" t="s">
        <v>7</v>
      </c>
      <c r="D24" s="8"/>
      <c r="E24" s="5"/>
      <c r="F24" s="5"/>
      <c r="G24" s="5" t="s">
        <v>4</v>
      </c>
    </row>
    <row r="25" spans="1:7">
      <c r="A25" s="4">
        <v>24</v>
      </c>
      <c r="B25" s="5" t="s">
        <v>114</v>
      </c>
      <c r="C25" s="5" t="s">
        <v>7</v>
      </c>
      <c r="D25" s="8"/>
      <c r="E25" s="5"/>
      <c r="F25" s="5" t="s">
        <v>4</v>
      </c>
      <c r="G25" s="5"/>
    </row>
    <row r="26" spans="1:7">
      <c r="A26" s="4">
        <v>25</v>
      </c>
      <c r="B26" s="6" t="s">
        <v>71</v>
      </c>
      <c r="C26" s="5" t="s">
        <v>7</v>
      </c>
      <c r="D26" s="8"/>
      <c r="E26" s="5"/>
      <c r="F26" s="5"/>
      <c r="G26" s="5" t="s">
        <v>4</v>
      </c>
    </row>
    <row r="27" spans="1:7">
      <c r="A27" s="4">
        <v>26</v>
      </c>
      <c r="B27" s="5" t="s">
        <v>72</v>
      </c>
      <c r="C27" s="5" t="s">
        <v>7</v>
      </c>
      <c r="D27" s="8"/>
      <c r="E27" s="5" t="s">
        <v>4</v>
      </c>
      <c r="F27" s="5" t="s">
        <v>4</v>
      </c>
      <c r="G27" s="5"/>
    </row>
    <row r="28" spans="1:7">
      <c r="A28" s="4">
        <v>27</v>
      </c>
      <c r="B28" s="5" t="s">
        <v>15</v>
      </c>
      <c r="C28" s="5" t="s">
        <v>7</v>
      </c>
      <c r="D28" s="8"/>
      <c r="E28" s="5" t="s">
        <v>4</v>
      </c>
      <c r="F28" s="5" t="s">
        <v>4</v>
      </c>
      <c r="G28" s="5"/>
    </row>
    <row r="29" spans="1:7">
      <c r="A29" s="4">
        <v>28</v>
      </c>
      <c r="B29" s="5" t="s">
        <v>27</v>
      </c>
      <c r="C29" s="5" t="s">
        <v>28</v>
      </c>
      <c r="D29" s="8"/>
      <c r="E29" s="5"/>
      <c r="F29" s="5" t="s">
        <v>4</v>
      </c>
      <c r="G29" s="5" t="s">
        <v>4</v>
      </c>
    </row>
    <row r="30" spans="1:7">
      <c r="A30" s="4">
        <v>29</v>
      </c>
      <c r="B30" s="5" t="s">
        <v>26</v>
      </c>
      <c r="C30" s="5" t="s">
        <v>29</v>
      </c>
      <c r="D30" s="8"/>
      <c r="E30" s="5"/>
      <c r="F30" s="5" t="s">
        <v>4</v>
      </c>
      <c r="G30" s="5" t="s">
        <v>4</v>
      </c>
    </row>
    <row r="32" spans="1:7">
      <c r="A32" s="38"/>
      <c r="B32" s="5" t="s">
        <v>30</v>
      </c>
      <c r="C32" s="5" t="s">
        <v>117</v>
      </c>
      <c r="D32" s="8"/>
      <c r="E32" s="5"/>
      <c r="F32" s="5"/>
      <c r="G32" s="5"/>
    </row>
    <row r="33" spans="1:7">
      <c r="A33" s="38"/>
      <c r="B33" s="5" t="s">
        <v>115</v>
      </c>
      <c r="C33" s="5" t="s">
        <v>117</v>
      </c>
      <c r="D33" s="8"/>
      <c r="E33" s="5"/>
      <c r="F33" s="5"/>
      <c r="G33" s="5"/>
    </row>
    <row r="34" spans="1:7">
      <c r="A34" s="38"/>
      <c r="B34" s="10" t="s">
        <v>133</v>
      </c>
      <c r="C34" s="5" t="s">
        <v>19</v>
      </c>
      <c r="D34" s="8"/>
      <c r="E34" s="5"/>
      <c r="F34" s="5" t="s">
        <v>4</v>
      </c>
      <c r="G34" s="5"/>
    </row>
    <row r="35" spans="1:7">
      <c r="A35" s="38"/>
      <c r="B35" s="5" t="s">
        <v>116</v>
      </c>
      <c r="C35" s="5" t="s">
        <v>7</v>
      </c>
      <c r="D35" s="8"/>
      <c r="E35" s="5"/>
      <c r="F35" s="5" t="s">
        <v>4</v>
      </c>
      <c r="G35" s="5" t="s">
        <v>4</v>
      </c>
    </row>
    <row r="36" spans="1:7">
      <c r="A36" s="38"/>
      <c r="B36" s="5" t="s">
        <v>14</v>
      </c>
      <c r="C36" s="5" t="s">
        <v>19</v>
      </c>
      <c r="D36" s="8"/>
      <c r="E36" s="5"/>
      <c r="F36" s="5" t="s">
        <v>4</v>
      </c>
      <c r="G36" s="5"/>
    </row>
    <row r="37" spans="1:7">
      <c r="A37" s="38"/>
      <c r="B37" s="5" t="s">
        <v>9</v>
      </c>
      <c r="C37" s="5" t="s">
        <v>7</v>
      </c>
      <c r="D37" s="8"/>
      <c r="E37" s="5"/>
      <c r="F37" s="5" t="s">
        <v>4</v>
      </c>
      <c r="G37" s="5"/>
    </row>
    <row r="38" spans="1:7">
      <c r="A38" s="38"/>
      <c r="B38" s="10" t="s">
        <v>132</v>
      </c>
    </row>
  </sheetData>
  <hyperlinks>
    <hyperlink ref="B12" r:id="rId1"/>
  </hyperlinks>
  <pageMargins left="0.7" right="0.7" top="0.78740157499999996" bottom="0.78740157499999996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D2" sqref="D2"/>
    </sheetView>
  </sheetViews>
  <sheetFormatPr baseColWidth="10" defaultRowHeight="12.75"/>
  <cols>
    <col min="1" max="1" width="10.140625" bestFit="1" customWidth="1"/>
    <col min="2" max="2" width="12.85546875" bestFit="1" customWidth="1"/>
    <col min="3" max="3" width="15.28515625" bestFit="1" customWidth="1"/>
    <col min="4" max="4" width="14.140625" bestFit="1" customWidth="1"/>
    <col min="5" max="5" width="45.7109375" bestFit="1" customWidth="1"/>
    <col min="6" max="6" width="12.5703125" bestFit="1" customWidth="1"/>
    <col min="7" max="7" width="11.42578125" bestFit="1" customWidth="1"/>
    <col min="8" max="8" width="16.42578125" bestFit="1" customWidth="1"/>
    <col min="9" max="9" width="15.140625" bestFit="1" customWidth="1"/>
  </cols>
  <sheetData>
    <row r="1" spans="1:9">
      <c r="A1" s="3" t="s">
        <v>42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38</v>
      </c>
      <c r="G1" s="3" t="s">
        <v>39</v>
      </c>
      <c r="H1" s="3" t="s">
        <v>40</v>
      </c>
      <c r="I1" s="3" t="s">
        <v>41</v>
      </c>
    </row>
    <row r="2" spans="1:9">
      <c r="A2" s="5" t="s">
        <v>33</v>
      </c>
      <c r="B2" s="5" t="s">
        <v>34</v>
      </c>
      <c r="C2" s="4" t="s">
        <v>48</v>
      </c>
      <c r="D2" s="22">
        <v>19.5</v>
      </c>
      <c r="E2" s="4" t="s">
        <v>48</v>
      </c>
      <c r="F2" s="4" t="s">
        <v>48</v>
      </c>
      <c r="G2" s="25" t="s">
        <v>48</v>
      </c>
      <c r="H2" s="24" t="s">
        <v>48</v>
      </c>
      <c r="I2" s="24" t="s">
        <v>48</v>
      </c>
    </row>
    <row r="3" spans="1:9">
      <c r="A3" s="5" t="s">
        <v>33</v>
      </c>
      <c r="B3" s="5" t="s">
        <v>32</v>
      </c>
      <c r="C3" s="4" t="s">
        <v>48</v>
      </c>
      <c r="D3" s="22">
        <v>26.5</v>
      </c>
      <c r="E3" s="5" t="s">
        <v>37</v>
      </c>
      <c r="F3" s="4" t="s">
        <v>48</v>
      </c>
      <c r="G3" s="22">
        <v>19.5</v>
      </c>
      <c r="H3" s="24" t="s">
        <v>48</v>
      </c>
      <c r="I3" s="23">
        <f>(1-G3/D3)</f>
        <v>0.26415094339622647</v>
      </c>
    </row>
    <row r="4" spans="1:9">
      <c r="A4" s="5" t="s">
        <v>31</v>
      </c>
      <c r="B4" s="5" t="s">
        <v>34</v>
      </c>
      <c r="C4" s="22">
        <v>26</v>
      </c>
      <c r="D4" s="22">
        <v>22.5</v>
      </c>
      <c r="E4" s="4" t="s">
        <v>48</v>
      </c>
      <c r="F4" s="4" t="s">
        <v>48</v>
      </c>
      <c r="G4" s="25" t="s">
        <v>48</v>
      </c>
      <c r="H4" s="24" t="s">
        <v>48</v>
      </c>
      <c r="I4" s="24" t="s">
        <v>48</v>
      </c>
    </row>
    <row r="5" spans="1:9">
      <c r="A5" s="5" t="s">
        <v>35</v>
      </c>
      <c r="B5" s="5" t="s">
        <v>34</v>
      </c>
      <c r="C5" s="22">
        <v>34</v>
      </c>
      <c r="D5" s="22">
        <v>30.5</v>
      </c>
      <c r="E5" s="5" t="s">
        <v>36</v>
      </c>
      <c r="F5" s="22">
        <v>26</v>
      </c>
      <c r="G5" s="22">
        <v>22.5</v>
      </c>
      <c r="H5" s="23">
        <f t="shared" ref="H5:I7" si="0">(1-F5/C5)</f>
        <v>0.23529411764705888</v>
      </c>
      <c r="I5" s="23">
        <f t="shared" si="0"/>
        <v>0.26229508196721307</v>
      </c>
    </row>
    <row r="6" spans="1:9">
      <c r="A6" s="5" t="s">
        <v>31</v>
      </c>
      <c r="B6" s="5" t="s">
        <v>32</v>
      </c>
      <c r="C6" s="22">
        <v>32</v>
      </c>
      <c r="D6" s="22">
        <v>28.5</v>
      </c>
      <c r="E6" s="5" t="s">
        <v>37</v>
      </c>
      <c r="F6" s="22">
        <v>26</v>
      </c>
      <c r="G6" s="22">
        <v>22.5</v>
      </c>
      <c r="H6" s="23">
        <f t="shared" si="0"/>
        <v>0.1875</v>
      </c>
      <c r="I6" s="23">
        <f t="shared" si="0"/>
        <v>0.21052631578947367</v>
      </c>
    </row>
    <row r="7" spans="1:9">
      <c r="A7" s="5" t="s">
        <v>35</v>
      </c>
      <c r="B7" s="5" t="s">
        <v>32</v>
      </c>
      <c r="C7" s="22">
        <v>41</v>
      </c>
      <c r="D7" s="22">
        <v>37.5</v>
      </c>
      <c r="E7" s="5" t="s">
        <v>47</v>
      </c>
      <c r="F7" s="22">
        <v>26</v>
      </c>
      <c r="G7" s="22">
        <v>22.5</v>
      </c>
      <c r="H7" s="23">
        <f t="shared" si="0"/>
        <v>0.36585365853658536</v>
      </c>
      <c r="I7" s="28">
        <f t="shared" si="0"/>
        <v>0.4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9"/>
  <sheetViews>
    <sheetView zoomScale="80" zoomScaleNormal="80" workbookViewId="0">
      <selection activeCell="M10" sqref="M10"/>
    </sheetView>
  </sheetViews>
  <sheetFormatPr baseColWidth="10" defaultRowHeight="12.75"/>
  <cols>
    <col min="1" max="1" width="14.28515625" bestFit="1" customWidth="1"/>
    <col min="2" max="2" width="13" bestFit="1" customWidth="1"/>
    <col min="3" max="3" width="14.28515625" bestFit="1" customWidth="1"/>
    <col min="4" max="4" width="9.42578125" customWidth="1"/>
    <col min="5" max="5" width="10.85546875" customWidth="1"/>
    <col min="6" max="6" width="16.28515625" style="1" hidden="1" customWidth="1"/>
    <col min="7" max="7" width="18" hidden="1" customWidth="1"/>
    <col min="8" max="8" width="20.28515625" hidden="1" customWidth="1"/>
    <col min="9" max="9" width="16.28515625" hidden="1" customWidth="1"/>
    <col min="10" max="10" width="26.42578125" bestFit="1" customWidth="1"/>
    <col min="11" max="11" width="23.42578125" bestFit="1" customWidth="1"/>
    <col min="12" max="12" width="8.140625" bestFit="1" customWidth="1"/>
    <col min="13" max="13" width="23.42578125" bestFit="1" customWidth="1"/>
    <col min="14" max="14" width="8.140625" bestFit="1" customWidth="1"/>
    <col min="15" max="15" width="23.42578125" bestFit="1" customWidth="1"/>
    <col min="16" max="16" width="8.140625" bestFit="1" customWidth="1"/>
    <col min="17" max="17" width="22.7109375" bestFit="1" customWidth="1"/>
    <col min="18" max="18" width="8.140625" bestFit="1" customWidth="1"/>
    <col min="19" max="19" width="22.140625" bestFit="1" customWidth="1"/>
    <col min="20" max="20" width="8.140625" bestFit="1" customWidth="1"/>
    <col min="21" max="21" width="15.85546875" bestFit="1" customWidth="1"/>
    <col min="22" max="22" width="20.7109375" bestFit="1" customWidth="1"/>
  </cols>
  <sheetData>
    <row r="1" spans="1:22">
      <c r="A1" s="3" t="s">
        <v>80</v>
      </c>
      <c r="B1" s="3" t="s">
        <v>42</v>
      </c>
      <c r="C1" s="3" t="s">
        <v>43</v>
      </c>
      <c r="D1" s="3" t="s">
        <v>99</v>
      </c>
      <c r="E1" s="3" t="s">
        <v>60</v>
      </c>
      <c r="F1" s="2" t="s">
        <v>107</v>
      </c>
      <c r="G1" s="3" t="s">
        <v>100</v>
      </c>
      <c r="H1" s="3" t="s">
        <v>61</v>
      </c>
      <c r="I1" s="3" t="s">
        <v>101</v>
      </c>
      <c r="J1" s="9" t="s">
        <v>78</v>
      </c>
      <c r="K1" s="9" t="s">
        <v>76</v>
      </c>
      <c r="L1" s="29" t="s">
        <v>97</v>
      </c>
      <c r="M1" s="29" t="s">
        <v>86</v>
      </c>
      <c r="N1" s="29" t="s">
        <v>97</v>
      </c>
      <c r="O1" s="9" t="s">
        <v>89</v>
      </c>
      <c r="P1" s="29" t="s">
        <v>97</v>
      </c>
      <c r="Q1" s="9" t="s">
        <v>92</v>
      </c>
      <c r="R1" s="9" t="s">
        <v>97</v>
      </c>
      <c r="S1" s="9" t="s">
        <v>95</v>
      </c>
      <c r="T1" s="9" t="s">
        <v>97</v>
      </c>
      <c r="U1" s="3" t="s">
        <v>63</v>
      </c>
      <c r="V1" s="3" t="s">
        <v>105</v>
      </c>
    </row>
    <row r="2" spans="1:22">
      <c r="A2" s="5" t="s">
        <v>81</v>
      </c>
      <c r="B2" s="5" t="s">
        <v>53</v>
      </c>
      <c r="C2" s="5" t="s">
        <v>54</v>
      </c>
      <c r="D2" s="22">
        <v>33</v>
      </c>
      <c r="E2" s="25">
        <f>44</f>
        <v>44</v>
      </c>
      <c r="F2" s="25" t="s">
        <v>48</v>
      </c>
      <c r="G2" s="25" t="s">
        <v>64</v>
      </c>
      <c r="H2" s="25" t="s">
        <v>48</v>
      </c>
      <c r="I2" s="22">
        <v>14.25</v>
      </c>
      <c r="J2" s="5"/>
      <c r="K2" s="5" t="s">
        <v>85</v>
      </c>
      <c r="L2" s="22">
        <f>I2</f>
        <v>14.25</v>
      </c>
      <c r="M2" s="5" t="s">
        <v>75</v>
      </c>
      <c r="N2" s="22">
        <v>19</v>
      </c>
      <c r="O2" s="5" t="s">
        <v>90</v>
      </c>
      <c r="P2" s="22">
        <f>D2</f>
        <v>33</v>
      </c>
      <c r="Q2" s="10" t="s">
        <v>93</v>
      </c>
      <c r="R2" s="22">
        <v>44</v>
      </c>
      <c r="S2" s="5" t="s">
        <v>94</v>
      </c>
      <c r="T2" s="22">
        <f>46</f>
        <v>46</v>
      </c>
      <c r="U2" s="23">
        <f t="shared" ref="U2:U18" si="0">1-L2/$D2</f>
        <v>0.56818181818181812</v>
      </c>
      <c r="V2" s="23">
        <f t="shared" ref="V2:V7" si="1">1-N2/$D2</f>
        <v>0.4242424242424242</v>
      </c>
    </row>
    <row r="3" spans="1:22">
      <c r="A3" s="5" t="s">
        <v>81</v>
      </c>
      <c r="B3" s="5" t="s">
        <v>55</v>
      </c>
      <c r="C3" s="5" t="s">
        <v>56</v>
      </c>
      <c r="D3" s="22">
        <v>36.700000000000003</v>
      </c>
      <c r="E3" s="22">
        <v>23</v>
      </c>
      <c r="F3" s="25" t="s">
        <v>48</v>
      </c>
      <c r="G3" s="25" t="s">
        <v>64</v>
      </c>
      <c r="H3" s="25" t="s">
        <v>48</v>
      </c>
      <c r="I3" s="22">
        <v>14.25</v>
      </c>
      <c r="J3" s="5"/>
      <c r="K3" s="5" t="s">
        <v>85</v>
      </c>
      <c r="L3" s="22">
        <f t="shared" ref="L3:L16" si="2">I3</f>
        <v>14.25</v>
      </c>
      <c r="M3" s="5" t="s">
        <v>75</v>
      </c>
      <c r="N3" s="22">
        <v>19</v>
      </c>
      <c r="O3" s="5" t="s">
        <v>88</v>
      </c>
      <c r="P3" s="22">
        <f>E3</f>
        <v>23</v>
      </c>
      <c r="Q3" s="5" t="s">
        <v>90</v>
      </c>
      <c r="R3" s="22">
        <f>D3</f>
        <v>36.700000000000003</v>
      </c>
      <c r="S3" s="5"/>
      <c r="T3" s="4"/>
      <c r="U3" s="28">
        <f t="shared" si="0"/>
        <v>0.61171662125340598</v>
      </c>
      <c r="V3" s="23">
        <f t="shared" si="1"/>
        <v>0.48228882833787468</v>
      </c>
    </row>
    <row r="4" spans="1:22">
      <c r="A4" s="5" t="s">
        <v>81</v>
      </c>
      <c r="B4" s="5" t="s">
        <v>57</v>
      </c>
      <c r="C4" s="5" t="s">
        <v>34</v>
      </c>
      <c r="D4" s="22">
        <v>34.4</v>
      </c>
      <c r="E4" s="22">
        <v>23</v>
      </c>
      <c r="F4" s="25" t="s">
        <v>48</v>
      </c>
      <c r="G4" s="25" t="s">
        <v>64</v>
      </c>
      <c r="H4" s="22">
        <f>6.9+7.85+6.2</f>
        <v>20.95</v>
      </c>
      <c r="I4" s="22">
        <v>14.25</v>
      </c>
      <c r="J4" s="5"/>
      <c r="K4" s="5" t="s">
        <v>85</v>
      </c>
      <c r="L4" s="22">
        <f t="shared" si="2"/>
        <v>14.25</v>
      </c>
      <c r="M4" s="5" t="s">
        <v>75</v>
      </c>
      <c r="N4" s="22">
        <v>19</v>
      </c>
      <c r="O4" s="5" t="s">
        <v>87</v>
      </c>
      <c r="P4" s="22">
        <f>H4</f>
        <v>20.95</v>
      </c>
      <c r="Q4" s="5" t="s">
        <v>88</v>
      </c>
      <c r="R4" s="22">
        <f>E4</f>
        <v>23</v>
      </c>
      <c r="S4" s="5" t="s">
        <v>90</v>
      </c>
      <c r="T4" s="22">
        <f>D4</f>
        <v>34.4</v>
      </c>
      <c r="U4" s="23">
        <f t="shared" si="0"/>
        <v>0.58575581395348841</v>
      </c>
      <c r="V4" s="23">
        <f t="shared" si="1"/>
        <v>0.44767441860465118</v>
      </c>
    </row>
    <row r="5" spans="1:22">
      <c r="A5" s="5" t="s">
        <v>81</v>
      </c>
      <c r="B5" s="5" t="s">
        <v>59</v>
      </c>
      <c r="C5" s="5" t="s">
        <v>58</v>
      </c>
      <c r="D5" s="22">
        <v>30.7</v>
      </c>
      <c r="E5" s="22">
        <v>23</v>
      </c>
      <c r="F5" s="25" t="s">
        <v>48</v>
      </c>
      <c r="G5" s="25" t="s">
        <v>64</v>
      </c>
      <c r="H5" s="22">
        <f>8+6.7</f>
        <v>14.7</v>
      </c>
      <c r="I5" s="22">
        <v>14.25</v>
      </c>
      <c r="J5" s="5"/>
      <c r="K5" s="5" t="s">
        <v>85</v>
      </c>
      <c r="L5" s="22">
        <f t="shared" si="2"/>
        <v>14.25</v>
      </c>
      <c r="M5" s="5" t="s">
        <v>87</v>
      </c>
      <c r="N5" s="22">
        <f>H5</f>
        <v>14.7</v>
      </c>
      <c r="O5" s="5" t="s">
        <v>75</v>
      </c>
      <c r="P5" s="22">
        <v>19</v>
      </c>
      <c r="Q5" s="5" t="s">
        <v>88</v>
      </c>
      <c r="R5" s="22">
        <f>E5</f>
        <v>23</v>
      </c>
      <c r="S5" s="5" t="s">
        <v>90</v>
      </c>
      <c r="T5" s="22">
        <f>D5</f>
        <v>30.7</v>
      </c>
      <c r="U5" s="23">
        <f t="shared" si="0"/>
        <v>0.53583061889250816</v>
      </c>
      <c r="V5" s="23">
        <f t="shared" si="1"/>
        <v>0.52117263843648209</v>
      </c>
    </row>
    <row r="6" spans="1:22">
      <c r="A6" s="5" t="s">
        <v>81</v>
      </c>
      <c r="B6" s="5" t="s">
        <v>62</v>
      </c>
      <c r="C6" s="5" t="s">
        <v>35</v>
      </c>
      <c r="D6" s="22">
        <v>34.4</v>
      </c>
      <c r="E6" s="22">
        <v>23</v>
      </c>
      <c r="F6" s="4" t="s">
        <v>48</v>
      </c>
      <c r="G6" s="25" t="s">
        <v>64</v>
      </c>
      <c r="H6" s="22">
        <f>8+7.8</f>
        <v>15.8</v>
      </c>
      <c r="I6" s="22">
        <v>14.25</v>
      </c>
      <c r="J6" s="27" t="s">
        <v>65</v>
      </c>
      <c r="K6" s="5" t="s">
        <v>85</v>
      </c>
      <c r="L6" s="22">
        <f t="shared" si="2"/>
        <v>14.25</v>
      </c>
      <c r="M6" s="5" t="s">
        <v>87</v>
      </c>
      <c r="N6" s="22">
        <f>H6</f>
        <v>15.8</v>
      </c>
      <c r="O6" s="5" t="s">
        <v>75</v>
      </c>
      <c r="P6" s="22">
        <v>19</v>
      </c>
      <c r="Q6" s="5" t="s">
        <v>88</v>
      </c>
      <c r="R6" s="22">
        <f>E6</f>
        <v>23</v>
      </c>
      <c r="S6" s="5" t="s">
        <v>90</v>
      </c>
      <c r="T6" s="22">
        <f>D6</f>
        <v>34.4</v>
      </c>
      <c r="U6" s="23">
        <f t="shared" si="0"/>
        <v>0.58575581395348841</v>
      </c>
      <c r="V6" s="23">
        <f t="shared" si="1"/>
        <v>0.54069767441860461</v>
      </c>
    </row>
    <row r="7" spans="1:22">
      <c r="A7" s="5" t="s">
        <v>81</v>
      </c>
      <c r="B7" s="5" t="s">
        <v>31</v>
      </c>
      <c r="C7" s="5" t="s">
        <v>66</v>
      </c>
      <c r="D7" s="22">
        <v>30.4</v>
      </c>
      <c r="E7" s="22">
        <v>23</v>
      </c>
      <c r="F7" s="22">
        <v>20</v>
      </c>
      <c r="G7" s="25" t="s">
        <v>64</v>
      </c>
      <c r="H7" s="22">
        <f>7.85+8</f>
        <v>15.85</v>
      </c>
      <c r="I7" s="22">
        <v>14.25</v>
      </c>
      <c r="J7" s="27" t="s">
        <v>67</v>
      </c>
      <c r="K7" s="5" t="s">
        <v>85</v>
      </c>
      <c r="L7" s="22">
        <f t="shared" si="2"/>
        <v>14.25</v>
      </c>
      <c r="M7" s="5" t="s">
        <v>87</v>
      </c>
      <c r="N7" s="22">
        <f>H7</f>
        <v>15.85</v>
      </c>
      <c r="O7" s="5" t="s">
        <v>75</v>
      </c>
      <c r="P7" s="22">
        <v>19</v>
      </c>
      <c r="Q7" s="5" t="s">
        <v>88</v>
      </c>
      <c r="R7" s="22">
        <f>E7</f>
        <v>23</v>
      </c>
      <c r="S7" s="5" t="s">
        <v>90</v>
      </c>
      <c r="T7" s="22">
        <f>D7</f>
        <v>30.4</v>
      </c>
      <c r="U7" s="23">
        <f t="shared" si="0"/>
        <v>0.53125</v>
      </c>
      <c r="V7" s="23">
        <f t="shared" si="1"/>
        <v>0.47861842105263153</v>
      </c>
    </row>
    <row r="8" spans="1:22">
      <c r="A8" s="5" t="s">
        <v>81</v>
      </c>
      <c r="B8" s="5" t="s">
        <v>31</v>
      </c>
      <c r="C8" s="5" t="s">
        <v>58</v>
      </c>
      <c r="D8" s="22">
        <v>13.3</v>
      </c>
      <c r="E8" s="22">
        <v>23</v>
      </c>
      <c r="F8" s="22">
        <v>20</v>
      </c>
      <c r="G8" s="25" t="s">
        <v>64</v>
      </c>
      <c r="H8" s="22">
        <f>7.85+4.8</f>
        <v>12.649999999999999</v>
      </c>
      <c r="I8" s="22"/>
      <c r="J8" s="27" t="s">
        <v>77</v>
      </c>
      <c r="K8" s="5" t="s">
        <v>87</v>
      </c>
      <c r="L8" s="22">
        <f>H8</f>
        <v>12.649999999999999</v>
      </c>
      <c r="M8" s="5" t="s">
        <v>90</v>
      </c>
      <c r="N8" s="22">
        <f>D8</f>
        <v>13.3</v>
      </c>
      <c r="O8" s="5" t="s">
        <v>75</v>
      </c>
      <c r="P8" s="22">
        <v>19</v>
      </c>
      <c r="Q8" s="5" t="s">
        <v>96</v>
      </c>
      <c r="R8" s="22">
        <f>F8</f>
        <v>20</v>
      </c>
      <c r="S8" s="5" t="s">
        <v>88</v>
      </c>
      <c r="T8" s="22">
        <f>E8</f>
        <v>23</v>
      </c>
      <c r="U8" s="23">
        <f t="shared" si="0"/>
        <v>4.8872180451127956E-2</v>
      </c>
      <c r="V8" s="23">
        <v>0</v>
      </c>
    </row>
    <row r="9" spans="1:22">
      <c r="A9" s="5" t="s">
        <v>82</v>
      </c>
      <c r="B9" s="5" t="s">
        <v>31</v>
      </c>
      <c r="C9" s="5" t="s">
        <v>58</v>
      </c>
      <c r="D9" s="22">
        <f>13.3*2</f>
        <v>26.6</v>
      </c>
      <c r="E9" s="22">
        <v>23</v>
      </c>
      <c r="F9" s="22">
        <v>20</v>
      </c>
      <c r="G9" s="25" t="s">
        <v>48</v>
      </c>
      <c r="H9" s="22">
        <f>(7.85+4.8)*2</f>
        <v>25.299999999999997</v>
      </c>
      <c r="I9" s="32">
        <f>14.8+4.4*2</f>
        <v>23.6</v>
      </c>
      <c r="J9" s="27" t="s">
        <v>102</v>
      </c>
      <c r="K9" s="5" t="s">
        <v>91</v>
      </c>
      <c r="L9" s="22">
        <f>F9</f>
        <v>20</v>
      </c>
      <c r="M9" s="5" t="s">
        <v>88</v>
      </c>
      <c r="N9" s="22">
        <f>E9</f>
        <v>23</v>
      </c>
      <c r="O9" s="5" t="s">
        <v>79</v>
      </c>
      <c r="P9" s="22">
        <f>I9</f>
        <v>23.6</v>
      </c>
      <c r="Q9" s="5" t="s">
        <v>87</v>
      </c>
      <c r="R9" s="22">
        <f>H9</f>
        <v>25.299999999999997</v>
      </c>
      <c r="S9" s="5" t="s">
        <v>90</v>
      </c>
      <c r="T9" s="22">
        <f>D9</f>
        <v>26.6</v>
      </c>
      <c r="U9" s="23">
        <f t="shared" si="0"/>
        <v>0.24812030075187974</v>
      </c>
      <c r="V9" s="23">
        <f>1-P9/$D9</f>
        <v>0.11278195488721809</v>
      </c>
    </row>
    <row r="10" spans="1:22">
      <c r="A10" s="5" t="s">
        <v>82</v>
      </c>
      <c r="B10" s="5" t="s">
        <v>31</v>
      </c>
      <c r="C10" s="5" t="s">
        <v>131</v>
      </c>
      <c r="D10" s="22">
        <f>13.3*2</f>
        <v>26.6</v>
      </c>
      <c r="E10" s="22">
        <v>23</v>
      </c>
      <c r="F10" s="22">
        <v>20</v>
      </c>
      <c r="G10" s="25" t="s">
        <v>48</v>
      </c>
      <c r="H10" s="22">
        <f>(7.85+4.8)*2</f>
        <v>25.299999999999997</v>
      </c>
      <c r="I10" s="32">
        <f>14.8+3.7*2</f>
        <v>22.200000000000003</v>
      </c>
      <c r="J10" s="27" t="s">
        <v>102</v>
      </c>
      <c r="K10" s="5" t="s">
        <v>91</v>
      </c>
      <c r="L10" s="22">
        <f>F10</f>
        <v>20</v>
      </c>
      <c r="M10" s="5" t="s">
        <v>79</v>
      </c>
      <c r="N10" s="22">
        <f>I10</f>
        <v>22.200000000000003</v>
      </c>
      <c r="O10" s="5" t="s">
        <v>88</v>
      </c>
      <c r="P10" s="22">
        <f>E10</f>
        <v>23</v>
      </c>
      <c r="Q10" s="5" t="s">
        <v>87</v>
      </c>
      <c r="R10" s="22">
        <f>H10</f>
        <v>25.299999999999997</v>
      </c>
      <c r="S10" s="5" t="s">
        <v>90</v>
      </c>
      <c r="T10" s="22">
        <f>D10</f>
        <v>26.6</v>
      </c>
      <c r="U10" s="23">
        <f t="shared" ref="U10" si="3">1-L10/$D10</f>
        <v>0.24812030075187974</v>
      </c>
      <c r="V10" s="23">
        <f t="shared" ref="V10" si="4">1-N10/$D10</f>
        <v>0.16541353383458646</v>
      </c>
    </row>
    <row r="11" spans="1:22">
      <c r="A11" s="5" t="s">
        <v>83</v>
      </c>
      <c r="B11" s="5" t="s">
        <v>53</v>
      </c>
      <c r="C11" s="5" t="s">
        <v>54</v>
      </c>
      <c r="D11" s="22">
        <f>33*2</f>
        <v>66</v>
      </c>
      <c r="E11" s="25">
        <v>52</v>
      </c>
      <c r="F11" s="25" t="s">
        <v>48</v>
      </c>
      <c r="G11" s="25" t="s">
        <v>84</v>
      </c>
      <c r="H11" s="25" t="s">
        <v>48</v>
      </c>
      <c r="I11" s="22">
        <f t="shared" ref="I11:I16" si="5">29*0.75</f>
        <v>21.75</v>
      </c>
      <c r="J11" s="5"/>
      <c r="K11" s="5" t="s">
        <v>85</v>
      </c>
      <c r="L11" s="22">
        <f t="shared" si="2"/>
        <v>21.75</v>
      </c>
      <c r="M11" s="5" t="s">
        <v>75</v>
      </c>
      <c r="N11" s="22">
        <v>29</v>
      </c>
      <c r="O11" s="5" t="s">
        <v>93</v>
      </c>
      <c r="P11" s="22">
        <f>E11</f>
        <v>52</v>
      </c>
      <c r="Q11" s="10" t="s">
        <v>98</v>
      </c>
      <c r="R11" s="30">
        <f>28+28</f>
        <v>56</v>
      </c>
      <c r="S11" s="5" t="s">
        <v>90</v>
      </c>
      <c r="T11" s="22">
        <f>D11</f>
        <v>66</v>
      </c>
      <c r="U11" s="23">
        <f t="shared" si="0"/>
        <v>0.67045454545454541</v>
      </c>
      <c r="V11" s="23">
        <f t="shared" ref="V9:V18" si="6">1-N11/$D11</f>
        <v>0.56060606060606055</v>
      </c>
    </row>
    <row r="12" spans="1:22">
      <c r="A12" s="5" t="s">
        <v>83</v>
      </c>
      <c r="B12" s="5" t="s">
        <v>55</v>
      </c>
      <c r="C12" s="5" t="s">
        <v>56</v>
      </c>
      <c r="D12" s="22">
        <f>36.7*2</f>
        <v>73.400000000000006</v>
      </c>
      <c r="E12" s="22">
        <v>28</v>
      </c>
      <c r="F12" s="25" t="s">
        <v>48</v>
      </c>
      <c r="G12" s="25" t="s">
        <v>84</v>
      </c>
      <c r="H12" s="25" t="s">
        <v>48</v>
      </c>
      <c r="I12" s="22">
        <f t="shared" si="5"/>
        <v>21.75</v>
      </c>
      <c r="J12" s="5"/>
      <c r="K12" s="5" t="s">
        <v>85</v>
      </c>
      <c r="L12" s="22">
        <f t="shared" si="2"/>
        <v>21.75</v>
      </c>
      <c r="M12" s="5" t="s">
        <v>88</v>
      </c>
      <c r="N12" s="22">
        <v>28</v>
      </c>
      <c r="O12" s="5" t="s">
        <v>75</v>
      </c>
      <c r="P12" s="22">
        <f>29</f>
        <v>29</v>
      </c>
      <c r="Q12" s="10" t="s">
        <v>90</v>
      </c>
      <c r="R12" s="31">
        <f>D12</f>
        <v>73.400000000000006</v>
      </c>
      <c r="S12" s="5"/>
      <c r="T12" s="4"/>
      <c r="U12" s="28">
        <f t="shared" si="0"/>
        <v>0.70367847411444151</v>
      </c>
      <c r="V12" s="23">
        <f t="shared" si="6"/>
        <v>0.61852861035422346</v>
      </c>
    </row>
    <row r="13" spans="1:22">
      <c r="A13" s="5" t="s">
        <v>83</v>
      </c>
      <c r="B13" s="5" t="s">
        <v>57</v>
      </c>
      <c r="C13" s="5" t="s">
        <v>34</v>
      </c>
      <c r="D13" s="22">
        <v>34.4</v>
      </c>
      <c r="E13" s="22">
        <v>28</v>
      </c>
      <c r="F13" s="25" t="s">
        <v>48</v>
      </c>
      <c r="G13" s="25" t="s">
        <v>84</v>
      </c>
      <c r="H13" s="22">
        <f>(6.9+7.85+6.2)*2</f>
        <v>41.9</v>
      </c>
      <c r="I13" s="22">
        <f t="shared" si="5"/>
        <v>21.75</v>
      </c>
      <c r="J13" s="5"/>
      <c r="K13" s="5" t="s">
        <v>85</v>
      </c>
      <c r="L13" s="22">
        <f t="shared" si="2"/>
        <v>21.75</v>
      </c>
      <c r="M13" s="5" t="s">
        <v>88</v>
      </c>
      <c r="N13" s="22">
        <v>28</v>
      </c>
      <c r="O13" s="5" t="s">
        <v>75</v>
      </c>
      <c r="P13" s="22">
        <f>29</f>
        <v>29</v>
      </c>
      <c r="Q13" s="10" t="s">
        <v>90</v>
      </c>
      <c r="R13" s="31">
        <f>D13</f>
        <v>34.4</v>
      </c>
      <c r="S13" s="5" t="s">
        <v>87</v>
      </c>
      <c r="T13" s="22">
        <f>H13</f>
        <v>41.9</v>
      </c>
      <c r="U13" s="23">
        <f t="shared" si="0"/>
        <v>0.36773255813953487</v>
      </c>
      <c r="V13" s="23">
        <f t="shared" si="6"/>
        <v>0.18604651162790697</v>
      </c>
    </row>
    <row r="14" spans="1:22">
      <c r="A14" s="5" t="s">
        <v>83</v>
      </c>
      <c r="B14" s="5" t="s">
        <v>59</v>
      </c>
      <c r="C14" s="5" t="s">
        <v>58</v>
      </c>
      <c r="D14" s="22">
        <v>30.7</v>
      </c>
      <c r="E14" s="22">
        <v>28</v>
      </c>
      <c r="F14" s="25" t="s">
        <v>48</v>
      </c>
      <c r="G14" s="25" t="s">
        <v>84</v>
      </c>
      <c r="H14" s="22">
        <f>(8+6.7)*2</f>
        <v>29.4</v>
      </c>
      <c r="I14" s="22">
        <f t="shared" si="5"/>
        <v>21.75</v>
      </c>
      <c r="J14" s="5"/>
      <c r="K14" s="5" t="s">
        <v>85</v>
      </c>
      <c r="L14" s="22">
        <f t="shared" si="2"/>
        <v>21.75</v>
      </c>
      <c r="M14" s="5" t="s">
        <v>88</v>
      </c>
      <c r="N14" s="22">
        <v>28</v>
      </c>
      <c r="O14" s="5" t="s">
        <v>75</v>
      </c>
      <c r="P14" s="22">
        <f>29</f>
        <v>29</v>
      </c>
      <c r="Q14" s="5" t="s">
        <v>87</v>
      </c>
      <c r="R14" s="31">
        <f>H14</f>
        <v>29.4</v>
      </c>
      <c r="S14" s="10" t="s">
        <v>90</v>
      </c>
      <c r="T14" s="22">
        <f>D14</f>
        <v>30.7</v>
      </c>
      <c r="U14" s="23">
        <f t="shared" si="0"/>
        <v>0.29153094462540718</v>
      </c>
      <c r="V14" s="23">
        <f t="shared" si="6"/>
        <v>8.794788273615628E-2</v>
      </c>
    </row>
    <row r="15" spans="1:22">
      <c r="A15" s="5" t="s">
        <v>83</v>
      </c>
      <c r="B15" s="5" t="s">
        <v>62</v>
      </c>
      <c r="C15" s="5" t="s">
        <v>35</v>
      </c>
      <c r="D15" s="22">
        <v>34.4</v>
      </c>
      <c r="E15" s="22">
        <v>28</v>
      </c>
      <c r="F15" s="4" t="s">
        <v>48</v>
      </c>
      <c r="G15" s="25" t="s">
        <v>84</v>
      </c>
      <c r="H15" s="22">
        <f>(8+7.8)*2</f>
        <v>31.6</v>
      </c>
      <c r="I15" s="22">
        <f t="shared" si="5"/>
        <v>21.75</v>
      </c>
      <c r="J15" s="27" t="s">
        <v>65</v>
      </c>
      <c r="K15" s="5" t="s">
        <v>85</v>
      </c>
      <c r="L15" s="22">
        <f t="shared" si="2"/>
        <v>21.75</v>
      </c>
      <c r="M15" s="5" t="s">
        <v>88</v>
      </c>
      <c r="N15" s="22">
        <v>28</v>
      </c>
      <c r="O15" s="5" t="s">
        <v>75</v>
      </c>
      <c r="P15" s="22">
        <f>29</f>
        <v>29</v>
      </c>
      <c r="Q15" s="5" t="s">
        <v>87</v>
      </c>
      <c r="R15" s="31">
        <f>H15</f>
        <v>31.6</v>
      </c>
      <c r="S15" s="10" t="s">
        <v>90</v>
      </c>
      <c r="T15" s="22">
        <f>D15</f>
        <v>34.4</v>
      </c>
      <c r="U15" s="23">
        <f t="shared" si="0"/>
        <v>0.36773255813953487</v>
      </c>
      <c r="V15" s="23">
        <f t="shared" si="6"/>
        <v>0.18604651162790697</v>
      </c>
    </row>
    <row r="16" spans="1:22">
      <c r="A16" s="5" t="s">
        <v>83</v>
      </c>
      <c r="B16" s="5" t="s">
        <v>31</v>
      </c>
      <c r="C16" s="5" t="s">
        <v>66</v>
      </c>
      <c r="D16" s="22">
        <v>30.4</v>
      </c>
      <c r="E16" s="22">
        <v>28</v>
      </c>
      <c r="F16" s="22">
        <f>20+4</f>
        <v>24</v>
      </c>
      <c r="G16" s="25" t="s">
        <v>84</v>
      </c>
      <c r="H16" s="22">
        <f>(7.85+8)*2</f>
        <v>31.7</v>
      </c>
      <c r="I16" s="22">
        <f t="shared" si="5"/>
        <v>21.75</v>
      </c>
      <c r="J16" s="27" t="s">
        <v>67</v>
      </c>
      <c r="K16" s="5" t="s">
        <v>85</v>
      </c>
      <c r="L16" s="22">
        <f t="shared" si="2"/>
        <v>21.75</v>
      </c>
      <c r="M16" s="5" t="s">
        <v>88</v>
      </c>
      <c r="N16" s="22">
        <v>28</v>
      </c>
      <c r="O16" s="5" t="s">
        <v>75</v>
      </c>
      <c r="P16" s="22">
        <f>29</f>
        <v>29</v>
      </c>
      <c r="Q16" s="10" t="s">
        <v>90</v>
      </c>
      <c r="R16" s="31">
        <f>D16</f>
        <v>30.4</v>
      </c>
      <c r="S16" s="5" t="s">
        <v>87</v>
      </c>
      <c r="T16" s="22">
        <f>H16</f>
        <v>31.7</v>
      </c>
      <c r="U16" s="23">
        <f t="shared" si="0"/>
        <v>0.28453947368421051</v>
      </c>
      <c r="V16" s="23">
        <f t="shared" si="6"/>
        <v>7.8947368421052544E-2</v>
      </c>
    </row>
    <row r="17" spans="1:22">
      <c r="A17" s="5" t="s">
        <v>103</v>
      </c>
      <c r="B17" s="5" t="s">
        <v>31</v>
      </c>
      <c r="C17" s="5" t="s">
        <v>58</v>
      </c>
      <c r="D17" s="22">
        <f>13.3*2*2</f>
        <v>53.2</v>
      </c>
      <c r="E17" s="22">
        <v>28</v>
      </c>
      <c r="F17" s="22">
        <v>24</v>
      </c>
      <c r="G17" s="25" t="s">
        <v>84</v>
      </c>
      <c r="H17" s="22">
        <f>19+19</f>
        <v>38</v>
      </c>
      <c r="I17" s="32">
        <f>19+4.4*4</f>
        <v>36.6</v>
      </c>
      <c r="J17" s="27" t="s">
        <v>102</v>
      </c>
      <c r="K17" s="5" t="s">
        <v>91</v>
      </c>
      <c r="L17" s="22">
        <f>F17</f>
        <v>24</v>
      </c>
      <c r="M17" s="5" t="s">
        <v>88</v>
      </c>
      <c r="N17" s="22">
        <f>E17</f>
        <v>28</v>
      </c>
      <c r="O17" s="5" t="s">
        <v>79</v>
      </c>
      <c r="P17" s="22">
        <f>I17</f>
        <v>36.6</v>
      </c>
      <c r="Q17" s="5" t="s">
        <v>87</v>
      </c>
      <c r="R17" s="22">
        <f>H17</f>
        <v>38</v>
      </c>
      <c r="S17" s="5" t="s">
        <v>90</v>
      </c>
      <c r="T17" s="22">
        <f>D17</f>
        <v>53.2</v>
      </c>
      <c r="U17" s="23">
        <f t="shared" ref="U17" si="7">1-L17/$D17</f>
        <v>0.54887218045112784</v>
      </c>
      <c r="V17" s="23">
        <f t="shared" ref="V17" si="8">1-N17/$D17</f>
        <v>0.47368421052631582</v>
      </c>
    </row>
    <row r="18" spans="1:22">
      <c r="A18" s="5" t="s">
        <v>103</v>
      </c>
      <c r="B18" s="5" t="s">
        <v>31</v>
      </c>
      <c r="C18" s="5" t="s">
        <v>131</v>
      </c>
      <c r="D18" s="22">
        <f>13.3*2*2</f>
        <v>53.2</v>
      </c>
      <c r="E18" s="22">
        <v>28</v>
      </c>
      <c r="F18" s="22">
        <v>24</v>
      </c>
      <c r="G18" s="25" t="s">
        <v>84</v>
      </c>
      <c r="H18" s="22">
        <f>19+19</f>
        <v>38</v>
      </c>
      <c r="I18" s="32">
        <f>19+3.7*4</f>
        <v>33.799999999999997</v>
      </c>
      <c r="J18" s="27" t="s">
        <v>102</v>
      </c>
      <c r="K18" s="5" t="s">
        <v>91</v>
      </c>
      <c r="L18" s="22">
        <f>F18</f>
        <v>24</v>
      </c>
      <c r="M18" s="5" t="s">
        <v>88</v>
      </c>
      <c r="N18" s="22">
        <f>E18</f>
        <v>28</v>
      </c>
      <c r="O18" s="5" t="s">
        <v>79</v>
      </c>
      <c r="P18" s="22">
        <f>I18</f>
        <v>33.799999999999997</v>
      </c>
      <c r="Q18" s="5" t="s">
        <v>87</v>
      </c>
      <c r="R18" s="22">
        <f>H18</f>
        <v>38</v>
      </c>
      <c r="S18" s="5" t="s">
        <v>90</v>
      </c>
      <c r="T18" s="22">
        <f>D18</f>
        <v>53.2</v>
      </c>
      <c r="U18" s="23">
        <f t="shared" si="0"/>
        <v>0.54887218045112784</v>
      </c>
      <c r="V18" s="23">
        <f t="shared" si="6"/>
        <v>0.47368421052631582</v>
      </c>
    </row>
    <row r="20" spans="1:22">
      <c r="A20" s="33" t="s">
        <v>104</v>
      </c>
    </row>
    <row r="21" spans="1:22">
      <c r="A21" t="s">
        <v>106</v>
      </c>
    </row>
    <row r="22" spans="1:22">
      <c r="A22" t="s">
        <v>130</v>
      </c>
    </row>
    <row r="24" spans="1:22">
      <c r="A24" s="36" t="s">
        <v>118</v>
      </c>
      <c r="B24" s="37"/>
    </row>
    <row r="25" spans="1:22">
      <c r="A25" t="s">
        <v>119</v>
      </c>
    </row>
    <row r="26" spans="1:22">
      <c r="A26" t="s">
        <v>120</v>
      </c>
    </row>
    <row r="28" spans="1:22">
      <c r="A28" s="36" t="s">
        <v>121</v>
      </c>
      <c r="B28" s="37"/>
    </row>
    <row r="29" spans="1:22">
      <c r="A29" t="s">
        <v>119</v>
      </c>
    </row>
    <row r="30" spans="1:22">
      <c r="A30" t="s">
        <v>122</v>
      </c>
    </row>
    <row r="32" spans="1:22">
      <c r="A32" s="36" t="s">
        <v>123</v>
      </c>
      <c r="B32" s="37"/>
    </row>
    <row r="33" spans="1:2">
      <c r="A33" t="s">
        <v>124</v>
      </c>
    </row>
    <row r="34" spans="1:2">
      <c r="A34" t="s">
        <v>125</v>
      </c>
    </row>
    <row r="36" spans="1:2">
      <c r="A36" s="36" t="s">
        <v>126</v>
      </c>
      <c r="B36" s="37"/>
    </row>
    <row r="37" spans="1:2">
      <c r="A37" t="s">
        <v>127</v>
      </c>
    </row>
    <row r="38" spans="1:2">
      <c r="A38" t="s">
        <v>128</v>
      </c>
    </row>
    <row r="39" spans="1:2">
      <c r="A39" t="s">
        <v>129</v>
      </c>
    </row>
  </sheetData>
  <mergeCells count="4">
    <mergeCell ref="A24:B24"/>
    <mergeCell ref="A28:B28"/>
    <mergeCell ref="A32:B32"/>
    <mergeCell ref="A36:B36"/>
  </mergeCells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G17"/>
  <sheetViews>
    <sheetView workbookViewId="0">
      <selection activeCell="A17" sqref="A17"/>
    </sheetView>
  </sheetViews>
  <sheetFormatPr baseColWidth="10" defaultRowHeight="12.75"/>
  <cols>
    <col min="1" max="1" width="18.28515625" bestFit="1" customWidth="1"/>
  </cols>
  <sheetData>
    <row r="3" spans="1:7">
      <c r="A3" s="11"/>
      <c r="B3" s="11"/>
      <c r="C3" s="12"/>
      <c r="D3" s="12"/>
      <c r="E3" s="12"/>
      <c r="F3" s="12"/>
      <c r="G3" s="13"/>
    </row>
    <row r="4" spans="1:7">
      <c r="A4" s="26" t="s">
        <v>6</v>
      </c>
      <c r="B4" s="14"/>
      <c r="C4" s="15"/>
      <c r="D4" s="15"/>
      <c r="E4" s="15"/>
      <c r="F4" s="15"/>
      <c r="G4" s="16"/>
    </row>
    <row r="5" spans="1:7">
      <c r="A5" s="11" t="s">
        <v>18</v>
      </c>
      <c r="B5" s="11"/>
      <c r="C5" s="12"/>
      <c r="D5" s="12"/>
      <c r="E5" s="12"/>
      <c r="F5" s="12"/>
      <c r="G5" s="13"/>
    </row>
    <row r="6" spans="1:7">
      <c r="A6" s="20" t="s">
        <v>7</v>
      </c>
      <c r="B6" s="14"/>
      <c r="C6" s="15"/>
      <c r="D6" s="15"/>
      <c r="E6" s="15"/>
      <c r="F6" s="15"/>
      <c r="G6" s="16"/>
    </row>
    <row r="7" spans="1:7">
      <c r="A7" s="20" t="s">
        <v>8</v>
      </c>
      <c r="B7" s="14"/>
      <c r="C7" s="15"/>
      <c r="D7" s="15"/>
      <c r="E7" s="15"/>
      <c r="F7" s="15"/>
      <c r="G7" s="16"/>
    </row>
    <row r="8" spans="1:7">
      <c r="A8" s="20" t="s">
        <v>0</v>
      </c>
      <c r="B8" s="14"/>
      <c r="C8" s="15"/>
      <c r="D8" s="15"/>
      <c r="E8" s="15"/>
      <c r="F8" s="15"/>
      <c r="G8" s="16"/>
    </row>
    <row r="9" spans="1:7">
      <c r="A9" s="20" t="s">
        <v>16</v>
      </c>
      <c r="B9" s="14"/>
      <c r="C9" s="15"/>
      <c r="D9" s="15"/>
      <c r="E9" s="15"/>
      <c r="F9" s="15"/>
      <c r="G9" s="16"/>
    </row>
    <row r="10" spans="1:7">
      <c r="A10" s="20" t="s">
        <v>19</v>
      </c>
      <c r="B10" s="14"/>
      <c r="C10" s="15"/>
      <c r="D10" s="15"/>
      <c r="E10" s="15"/>
      <c r="F10" s="15"/>
      <c r="G10" s="16"/>
    </row>
    <row r="11" spans="1:7">
      <c r="A11" s="20" t="s">
        <v>22</v>
      </c>
      <c r="B11" s="14"/>
      <c r="C11" s="15"/>
      <c r="D11" s="15"/>
      <c r="E11" s="15"/>
      <c r="F11" s="15"/>
      <c r="G11" s="16"/>
    </row>
    <row r="12" spans="1:7">
      <c r="A12" s="20" t="s">
        <v>28</v>
      </c>
      <c r="B12" s="14"/>
      <c r="C12" s="15"/>
      <c r="D12" s="15"/>
      <c r="E12" s="15"/>
      <c r="F12" s="15"/>
      <c r="G12" s="16"/>
    </row>
    <row r="13" spans="1:7">
      <c r="A13" s="20" t="s">
        <v>29</v>
      </c>
      <c r="B13" s="14"/>
      <c r="C13" s="15"/>
      <c r="D13" s="15"/>
      <c r="E13" s="15"/>
      <c r="F13" s="15"/>
      <c r="G13" s="16"/>
    </row>
    <row r="14" spans="1:7">
      <c r="A14" s="20" t="s">
        <v>108</v>
      </c>
      <c r="B14" s="14"/>
      <c r="C14" s="15"/>
      <c r="D14" s="15"/>
      <c r="E14" s="15"/>
      <c r="F14" s="15"/>
      <c r="G14" s="16"/>
    </row>
    <row r="15" spans="1:7">
      <c r="A15" s="20" t="s">
        <v>109</v>
      </c>
      <c r="B15" s="14"/>
      <c r="C15" s="15"/>
      <c r="D15" s="15"/>
      <c r="E15" s="15"/>
      <c r="F15" s="15"/>
      <c r="G15" s="16"/>
    </row>
    <row r="16" spans="1:7">
      <c r="A16" s="20" t="s">
        <v>138</v>
      </c>
      <c r="B16" s="14"/>
      <c r="C16" s="15"/>
      <c r="D16" s="15"/>
      <c r="E16" s="15"/>
      <c r="F16" s="15"/>
      <c r="G16" s="16"/>
    </row>
    <row r="17" spans="1:7">
      <c r="A17" s="21" t="s">
        <v>20</v>
      </c>
      <c r="B17" s="17"/>
      <c r="C17" s="18"/>
      <c r="D17" s="18"/>
      <c r="E17" s="18"/>
      <c r="F17" s="18"/>
      <c r="G17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Auflistung</vt:lpstr>
      <vt:lpstr>"Über-Über"-Fahrten im FV</vt:lpstr>
      <vt:lpstr>Verbundhopping oder NV&gt;FV</vt:lpstr>
      <vt:lpstr>Vertriebsarten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ksa8fe</dc:creator>
  <cp:lastModifiedBy>ksa8fe</cp:lastModifiedBy>
  <dcterms:created xsi:type="dcterms:W3CDTF">2015-06-20T16:11:44Z</dcterms:created>
  <dcterms:modified xsi:type="dcterms:W3CDTF">2015-06-23T21:36:48Z</dcterms:modified>
</cp:coreProperties>
</file>